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bc6f58c987b976b/Documents/DUNS TEW PARISH COUNCIL/FINANCE/Finance/2023 - 2024/External Audit/"/>
    </mc:Choice>
  </mc:AlternateContent>
  <xr:revisionPtr revIDLastSave="25" documentId="8_{F135D514-8318-4279-B360-2AC6E0244E72}" xr6:coauthVersionLast="47" xr6:coauthVersionMax="47" xr10:uidLastSave="{F2C7C72B-68B3-4201-A267-E8ED52D27D80}"/>
  <bookViews>
    <workbookView xWindow="-120" yWindow="-120" windowWidth="20730" windowHeight="1116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H26" i="1"/>
  <c r="H24" i="1"/>
  <c r="L24" i="1" s="1"/>
  <c r="N24" i="1" s="1"/>
  <c r="H20" i="1"/>
  <c r="K20" i="1" s="1"/>
  <c r="H18" i="1"/>
  <c r="H16" i="1"/>
  <c r="L16" i="1" s="1"/>
  <c r="N16" i="1" s="1"/>
  <c r="H14" i="1"/>
  <c r="L14" i="1" s="1"/>
  <c r="H12" i="1"/>
  <c r="L12" i="1" s="1"/>
  <c r="M26" i="1"/>
  <c r="M24" i="1"/>
  <c r="G28" i="1"/>
  <c r="M28" i="1" s="1"/>
  <c r="G26" i="1"/>
  <c r="G24" i="1"/>
  <c r="G20" i="1"/>
  <c r="M20" i="1" s="1"/>
  <c r="G18" i="1"/>
  <c r="M18" i="1" s="1"/>
  <c r="G16" i="1"/>
  <c r="M16" i="1" s="1"/>
  <c r="G14" i="1"/>
  <c r="M14" i="1" s="1"/>
  <c r="G12" i="1"/>
  <c r="M12" i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K28" i="1"/>
  <c r="L26" i="1"/>
  <c r="N26" i="1" s="1"/>
  <c r="F22" i="1"/>
  <c r="N10" i="1" s="1"/>
  <c r="D22" i="1"/>
  <c r="K18" i="1"/>
  <c r="K26" i="1"/>
  <c r="L18" i="1"/>
  <c r="N18" i="1" s="1"/>
  <c r="K12" i="1"/>
  <c r="N28" i="1" l="1"/>
  <c r="K24" i="1"/>
  <c r="K16" i="1"/>
  <c r="K14" i="1"/>
  <c r="N14" i="1"/>
  <c r="I22" i="1"/>
  <c r="N12" i="1"/>
  <c r="J22" i="1"/>
  <c r="G22" i="1"/>
  <c r="M22" i="1" s="1"/>
  <c r="H22" i="1"/>
  <c r="L20" i="1"/>
  <c r="N20" i="1" s="1"/>
  <c r="L22" i="1" l="1"/>
  <c r="N22" i="1" s="1"/>
  <c r="K22" i="1"/>
</calcChain>
</file>

<file path=xl/sharedStrings.xml><?xml version="1.0" encoding="utf-8"?>
<sst xmlns="http://schemas.openxmlformats.org/spreadsheetml/2006/main" count="28" uniqueCount="25">
  <si>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</si>
  <si>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</si>
  <si>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</si>
  <si>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</si>
  <si>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</si>
  <si>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</si>
  <si>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</si>
  <si>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</si>
  <si>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</si>
  <si>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</si>
  <si>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</si>
  <si>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</si>
  <si>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</si>
  <si>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</si>
  <si>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</si>
  <si>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</si>
  <si>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</si>
  <si>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</si>
  <si>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</si>
  <si>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</si>
  <si>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</si>
  <si>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– pro forma </t>
  </si>
  <si>
    <t>Name of smaller authority: DUNS TEW PARISH COUNCIL</t>
  </si>
  <si>
    <t xml:space="preserve">Clerks working hours reduced the year 2023/24 therefore salary amount reduced by £2786. </t>
  </si>
  <si>
    <t>The increase in expenditure is due to £11500 spent on resurfacing the tennis court and painting tennis court/basket ball lines on the new surface.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</si>
</sst>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E9" workbookViewId="0">
      <selection activeCell="C23" sqref="C23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3.285156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33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8"/>
      <c r="M1" s="8"/>
    </row>
    <row r="2" spans="1:15" ht="15.75" x14ac:dyDescent="0.2">
      <c r="A2" s="23" t="s">
        <v>22</v>
      </c>
      <c r="B2" s="14"/>
      <c r="C2" s="13"/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14</v>
      </c>
    </row>
    <row r="4" spans="1:15" ht="79.5" customHeight="1" x14ac:dyDescent="0.2">
      <c r="A4" s="31" t="s">
        <v>20</v>
      </c>
      <c r="B4" s="32"/>
      <c r="C4" s="32"/>
      <c r="D4" s="32"/>
      <c r="E4" s="32"/>
      <c r="F4" s="32"/>
      <c r="G4" s="32"/>
      <c r="H4" s="32"/>
    </row>
    <row r="5" spans="1:15" x14ac:dyDescent="0.2">
      <c r="A5" s="1" t="s">
        <v>17</v>
      </c>
    </row>
    <row r="6" spans="1:15" ht="15" x14ac:dyDescent="0.25">
      <c r="A6" s="17"/>
      <c r="D6" s="3"/>
      <c r="F6" s="3"/>
      <c r="O6" s="16"/>
    </row>
    <row r="7" spans="1:15" ht="30" x14ac:dyDescent="0.25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4" t="s">
        <v>11</v>
      </c>
      <c r="M7" s="25"/>
      <c r="N7" s="20" t="s">
        <v>16</v>
      </c>
      <c r="O7" s="19" t="s">
        <v>15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18</v>
      </c>
      <c r="M8" s="18" t="s">
        <v>19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27" t="s">
        <v>2</v>
      </c>
      <c r="B10" s="27"/>
      <c r="C10" s="27"/>
      <c r="D10" s="7">
        <v>39971</v>
      </c>
      <c r="F10" s="7">
        <v>31225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28" t="s">
        <v>12</v>
      </c>
      <c r="B12" s="29"/>
      <c r="C12" s="30"/>
      <c r="D12" s="7">
        <v>24000</v>
      </c>
      <c r="F12" s="7">
        <v>24000</v>
      </c>
      <c r="G12" s="4">
        <f>D12-F12</f>
        <v>0</v>
      </c>
      <c r="H12" s="5">
        <f>IF((D12&gt;F12),(D12-F12)/F12,IF(D12&lt;F12,-(D12-F12)/F12,IF(D12=F12,0)))</f>
        <v>0</v>
      </c>
      <c r="I12" s="2">
        <f>IF(D12-F12&lt;500,0,IF(D12-F12&gt;500,1,IF(D12-F12=500,1)))</f>
        <v>0</v>
      </c>
      <c r="J12" s="2">
        <f>IF(F12-D12&lt;500,0,IF(F12-D12&gt;500,1,IF(F12-D12=500,1)))</f>
        <v>0</v>
      </c>
      <c r="K12" s="3">
        <f>IF(H12&lt;0.15,0,IF(H12&gt;0.15,1,IF(H12=0.15,1)))</f>
        <v>0</v>
      </c>
      <c r="L12" s="3" t="str">
        <f>IF(H12&lt;15%, "NO","YES")</f>
        <v>NO</v>
      </c>
      <c r="M12" s="3" t="str">
        <f>IF(ABS(G12)&lt;100000, "NO","YES")</f>
        <v>NO</v>
      </c>
      <c r="N12" s="9" t="str">
        <f>IF((L12="YES")*AND(I12+J12&lt;1),"Explanation not required, difference less than £500"," ")</f>
        <v xml:space="preserve"> </v>
      </c>
      <c r="O12" s="12"/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15" thickBot="1" x14ac:dyDescent="0.25">
      <c r="A14" s="26" t="s">
        <v>3</v>
      </c>
      <c r="B14" s="26"/>
      <c r="C14" s="26"/>
      <c r="D14" s="7">
        <v>1268</v>
      </c>
      <c r="F14" s="7">
        <v>1105</v>
      </c>
      <c r="G14" s="4">
        <f>D14-F14</f>
        <v>163</v>
      </c>
      <c r="H14" s="5">
        <f>IF((D14&gt;F14),(D14-F14)/F14,IF(D14&lt;F14,-(D14-F14)/F14,IF(D14=F14,0)))</f>
        <v>0.14751131221719457</v>
      </c>
      <c r="I14" s="2">
        <f>IF(D14-F14&lt;500,0,IF(D14-F14&gt;500,1,IF(D14-F14=500,1)))</f>
        <v>0</v>
      </c>
      <c r="J14" s="2">
        <f>IF(F14-D14&lt;500,0,IF(F14-D14&gt;500,1,IF(F14-D14=500,1)))</f>
        <v>0</v>
      </c>
      <c r="K14" s="3">
        <f>IF(H14&lt;0.15,0,IF(H14&gt;0.15,1,IF(H14=0.15,1)))</f>
        <v>0</v>
      </c>
      <c r="L14" s="3" t="str">
        <f>IF(H14&lt;15%, "NO","YES")</f>
        <v>NO</v>
      </c>
      <c r="M14" s="3" t="str">
        <f>IF(ABS(G14)&lt;100000, "NO","YES")</f>
        <v>NO</v>
      </c>
      <c r="N14" s="9" t="str">
        <f>IF((L14="YES")*AND(I14+J14&lt;1),"Explanation not required, difference less than £500"," ")</f>
        <v xml:space="preserve"> </v>
      </c>
      <c r="O14" s="12"/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29.25" thickBot="1" x14ac:dyDescent="0.25">
      <c r="A16" s="26" t="s">
        <v>4</v>
      </c>
      <c r="B16" s="26"/>
      <c r="C16" s="26"/>
      <c r="D16" s="7">
        <v>4829</v>
      </c>
      <c r="F16" s="7">
        <v>7615</v>
      </c>
      <c r="G16" s="4">
        <f>D16-F16</f>
        <v>-2786</v>
      </c>
      <c r="H16" s="5">
        <f>IF((D16&gt;F16),(D16-F16)/F16,IF(D16&lt;F16,-(D16-F16)/F16,IF(D16=F16,0)))</f>
        <v>0.3658568614576494</v>
      </c>
      <c r="I16" s="2">
        <f>IF(D16-F16&lt;500,0,IF(D16-F16&gt;500,1,IF(D16-F16=500,1)))</f>
        <v>0</v>
      </c>
      <c r="J16" s="2">
        <f>IF(F16-D16&lt;500,0,IF(F16-D16&gt;500,1,IF(F16-D16=500,1)))</f>
        <v>1</v>
      </c>
      <c r="K16" s="3">
        <f>IF(H16&lt;0.15,0,IF(H16&gt;0.15,1,IF(H16=0.15,1)))</f>
        <v>1</v>
      </c>
      <c r="L16" s="3" t="str">
        <f>IF(H16&lt;15%, "NO","YES")</f>
        <v>YES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 t="s">
        <v>23</v>
      </c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29.25" thickBot="1" x14ac:dyDescent="0.25">
      <c r="A20" s="26" t="s">
        <v>13</v>
      </c>
      <c r="B20" s="26"/>
      <c r="C20" s="26"/>
      <c r="D20" s="7">
        <v>19294</v>
      </c>
      <c r="F20" s="7">
        <v>8744</v>
      </c>
      <c r="G20" s="4">
        <f>D20-F20</f>
        <v>10550</v>
      </c>
      <c r="H20" s="5">
        <f>IF((D20&gt;F20),(D20-F20)/F20,IF(D20&lt;F20,-(D20-F20)/F20,IF(D20=F20,0)))</f>
        <v>1.2065416285452881</v>
      </c>
      <c r="I20" s="2">
        <f>IF(D20-F20&lt;500,0,IF(D20-F20&gt;500,1,IF(D20-F20=500,1)))</f>
        <v>1</v>
      </c>
      <c r="J20" s="2">
        <f>IF(F20-D20&lt;500,0,IF(F20-D20&gt;500,1,IF(F20-D20=500,1)))</f>
        <v>0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 t="str">
        <f>IF((L20="YES")*AND(I20+J20&lt;1),"Explanation not required, difference less than £500"," ")</f>
        <v xml:space="preserve"> </v>
      </c>
      <c r="O20" s="12" t="s">
        <v>24</v>
      </c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15" thickBot="1" x14ac:dyDescent="0.25">
      <c r="A22" s="6" t="s">
        <v>5</v>
      </c>
      <c r="D22" s="21">
        <f>D10+D12+D14-D16-D18-D20</f>
        <v>41116</v>
      </c>
      <c r="F22" s="21">
        <f>F10+F12+F14-F16-F18-F20</f>
        <v>39971</v>
      </c>
      <c r="G22" s="4">
        <f>D22-F22</f>
        <v>1145</v>
      </c>
      <c r="H22" s="5">
        <f>IF((D22&gt;F22),(D22-F22)/F22,IF(D22&lt;F22,-(D22-F22)/F22,IF(D22=F22,0)))</f>
        <v>2.8645768181931902E-2</v>
      </c>
      <c r="I22" s="2">
        <f>IF(D22-F22&lt;500,0,IF(D22-F22&gt;500,1,IF(D22-F22=500,1)))</f>
        <v>1</v>
      </c>
      <c r="J22" s="2">
        <f>IF(F22-D22&lt;500,0,IF(F22-D22&gt;500,1,IF(F22-D22=500,1)))</f>
        <v>0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15" thickBot="1" x14ac:dyDescent="0.25">
      <c r="A24" s="26" t="s">
        <v>9</v>
      </c>
      <c r="B24" s="26"/>
      <c r="C24" s="26"/>
      <c r="D24" s="7">
        <v>0</v>
      </c>
      <c r="F24" s="7">
        <v>0</v>
      </c>
      <c r="G24" s="4">
        <f>D24-F24</f>
        <v>0</v>
      </c>
      <c r="H24" s="5">
        <f>IF((D24&gt;F24),(D24-F24)/F24,IF(D24&lt;F24,-(D24-F24)/F24,IF(D24=F24,0)))</f>
        <v>0</v>
      </c>
      <c r="I24" s="2">
        <f>IF(D24-F24&lt;500,0,IF(D24-F24&gt;500,1,IF(D24-F24=500,1)))</f>
        <v>0</v>
      </c>
      <c r="J24" s="2">
        <f>IF(F24-D24&lt;500,0,IF(F24-D24&gt;500,1,IF(F24-D24=500,1)))</f>
        <v>0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15" thickBot="1" x14ac:dyDescent="0.25">
      <c r="A26" s="26" t="s">
        <v>8</v>
      </c>
      <c r="B26" s="26"/>
      <c r="C26" s="26"/>
      <c r="D26" s="7">
        <v>86037</v>
      </c>
      <c r="F26" s="7">
        <v>86037</v>
      </c>
      <c r="G26" s="4">
        <f>D26-F26</f>
        <v>0</v>
      </c>
      <c r="H26" s="5">
        <f>IF((D26&gt;F26),(D26-F26)/F26,IF(D26&lt;F26,-(D26-F26)/F26,IF(D26=F26,0)))</f>
        <v>0</v>
      </c>
      <c r="I26" s="2">
        <f>IF(D26-F26&lt;500,0,IF(D26-F26&gt;500,1,IF(D26-F26=500,1)))</f>
        <v>0</v>
      </c>
      <c r="J26" s="2">
        <f>IF(F26-D26&lt;500,0,IF(F26-D26&gt;500,1,IF(F26-D26=500,1)))</f>
        <v>0</v>
      </c>
      <c r="K26" s="3">
        <f>IF(H26&lt;0.15,0,IF(H26&gt;0.15,1,IF(H26=0.15,1)))</f>
        <v>0</v>
      </c>
      <c r="L26" s="3" t="str">
        <f>IF(H26&lt;15%, "NO","YES")</f>
        <v>NO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/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25">
      <c r="C34" s="22"/>
    </row>
  </sheetData>
  <mergeCells count="12">
    <mergeCell ref="A4:H4"/>
    <mergeCell ref="A18:C18"/>
    <mergeCell ref="A20:C20"/>
    <mergeCell ref="A1:K1"/>
    <mergeCell ref="A24:C24"/>
    <mergeCell ref="L7:M7"/>
    <mergeCell ref="A26:C26"/>
    <mergeCell ref="A28:C28"/>
    <mergeCell ref="A10:C10"/>
    <mergeCell ref="A12:C12"/>
    <mergeCell ref="A14:C14"/>
    <mergeCell ref="A16:C16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Jean Ralfe</cp:lastModifiedBy>
  <dcterms:created xsi:type="dcterms:W3CDTF">2012-07-11T10:01:28Z</dcterms:created>
  <dcterms:modified xsi:type="dcterms:W3CDTF">2024-05-04T15:59:27Z</dcterms:modified>
</cp:coreProperties>
</file>